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<sst xmlns="http://schemas.openxmlformats.org/spreadsheetml/2006/main" count="67" uniqueCount="60">
  <si>
    <t>Voltage</t>
  </si>
  <si>
    <t>Watts</t>
  </si>
  <si>
    <t>Solar panel</t>
  </si>
  <si>
    <t>Hydrogen generator</t>
  </si>
  <si>
    <t>LPM</t>
  </si>
  <si>
    <t>Amps</t>
  </si>
  <si>
    <t>Num Panels</t>
  </si>
  <si>
    <t>Hours daylight/day</t>
  </si>
  <si>
    <t>Units</t>
  </si>
  <si>
    <t>Cost each</t>
  </si>
  <si>
    <t>Extended cost</t>
  </si>
  <si>
    <t>Qty</t>
  </si>
  <si>
    <t>Daily output (normalized for qty)</t>
  </si>
  <si>
    <t>Liters</t>
  </si>
  <si>
    <t>Constants</t>
  </si>
  <si>
    <t>minutes per hour</t>
  </si>
  <si>
    <t>Watts/HP</t>
  </si>
  <si>
    <t>HHO Engine</t>
  </si>
  <si>
    <t>HP</t>
  </si>
  <si>
    <t>Vehicle</t>
  </si>
  <si>
    <t>MPG</t>
  </si>
  <si>
    <t>BTU ethanol/gallon</t>
  </si>
  <si>
    <t>BTU gasoline/gallon</t>
  </si>
  <si>
    <t>BTU gasoline(10% ethanol)/gallon</t>
  </si>
  <si>
    <t>cu ft/liter</t>
  </si>
  <si>
    <t>BTU hydrogen/cu ft</t>
  </si>
  <si>
    <t>BTU/min</t>
  </si>
  <si>
    <t>BTU/hr required</t>
  </si>
  <si>
    <t>BTU hydrogen/liter</t>
  </si>
  <si>
    <t>Size</t>
  </si>
  <si>
    <t>33"x66"x2"</t>
  </si>
  <si>
    <t>Front roof</t>
  </si>
  <si>
    <t>Back original roof</t>
  </si>
  <si>
    <t>Back addition roof</t>
  </si>
  <si>
    <t>Entire roof</t>
  </si>
  <si>
    <t>12'x52'</t>
  </si>
  <si>
    <t>Sq Ft</t>
  </si>
  <si>
    <t>28.5'x48.5</t>
  </si>
  <si>
    <t>MPH</t>
  </si>
  <si>
    <t>GPH</t>
  </si>
  <si>
    <t>FPL</t>
  </si>
  <si>
    <t>kWh</t>
  </si>
  <si>
    <t>rates</t>
  </si>
  <si>
    <t>fuel, first 1000 kWh</t>
  </si>
  <si>
    <t>fuel, over 1000 kWh</t>
  </si>
  <si>
    <t>non-fuel, first 1000 kWh</t>
  </si>
  <si>
    <t>non-fuel, over 1000 kWh</t>
  </si>
  <si>
    <t>Oct, last year</t>
  </si>
  <si>
    <t>Oct, this year</t>
  </si>
  <si>
    <t>&lt;1000 hrs</t>
  </si>
  <si>
    <t>&gt;1000 hrs</t>
  </si>
  <si>
    <t>cost</t>
  </si>
  <si>
    <t>Dist to work</t>
  </si>
  <si>
    <t>Round trip</t>
  </si>
  <si>
    <t>Gas price</t>
  </si>
  <si>
    <t>Cost to drive to work</t>
  </si>
  <si>
    <t>Gallons to drive to work</t>
  </si>
  <si>
    <t>Work days/wk</t>
  </si>
  <si>
    <t>Work weeks/yr</t>
  </si>
  <si>
    <t>Cost/yr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</si>
</sst>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44" fontId="4" fillId="0" borderId="0" xfId="17" applyFont="1" applyAlignment="1">
      <alignment wrapText="1"/>
    </xf>
    <xf numFmtId="44" fontId="4" fillId="0" borderId="0" xfId="17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workbookViewId="0" topLeftCell="A1">
      <selection activeCell="H7" sqref="H7"/>
    </sheetView>
  </sheetViews>
  <sheetFormatPr defaultColWidth="9.140625" defaultRowHeight="12.75"/>
  <cols>
    <col min="1" max="1" width="21.140625" style="0" bestFit="1" customWidth="1"/>
    <col min="2" max="2" width="7.28125" style="0" bestFit="1" customWidth="1"/>
    <col min="3" max="3" width="12.421875" style="0" customWidth="1"/>
    <col min="4" max="4" width="8.57421875" style="0" customWidth="1"/>
    <col min="5" max="5" width="7.8515625" style="0" customWidth="1"/>
    <col min="7" max="7" width="6.8515625" style="0" customWidth="1"/>
    <col min="8" max="8" width="8.00390625" style="0" customWidth="1"/>
    <col min="9" max="9" width="7.7109375" style="0" customWidth="1"/>
    <col min="10" max="10" width="12.28125" style="0" customWidth="1"/>
    <col min="11" max="11" width="6.00390625" style="0" bestFit="1" customWidth="1"/>
    <col min="12" max="12" width="7.28125" style="0" customWidth="1"/>
    <col min="13" max="13" width="4.00390625" style="0" bestFit="1" customWidth="1"/>
    <col min="14" max="14" width="6.00390625" style="0" customWidth="1"/>
    <col min="15" max="15" width="12.28125" style="3" bestFit="1" customWidth="1"/>
    <col min="16" max="16" width="4.421875" style="0" customWidth="1"/>
  </cols>
  <sheetData>
    <row r="1" spans="2:17" s="1" customFormat="1" ht="39" customHeight="1">
      <c r="B1" s="1" t="s">
        <v>0</v>
      </c>
      <c r="C1" s="1" t="s">
        <v>5</v>
      </c>
      <c r="D1" s="1" t="s">
        <v>1</v>
      </c>
      <c r="E1" s="1" t="s">
        <v>4</v>
      </c>
      <c r="F1" s="1" t="s">
        <v>18</v>
      </c>
      <c r="G1" s="1" t="s">
        <v>29</v>
      </c>
      <c r="H1" s="1" t="s">
        <v>36</v>
      </c>
      <c r="I1" s="1" t="s">
        <v>7</v>
      </c>
      <c r="J1" s="1" t="s">
        <v>12</v>
      </c>
      <c r="K1" s="1" t="s">
        <v>8</v>
      </c>
      <c r="L1" s="1" t="s">
        <v>6</v>
      </c>
      <c r="M1" s="1" t="s">
        <v>11</v>
      </c>
      <c r="N1" s="1" t="s">
        <v>9</v>
      </c>
      <c r="O1" s="2" t="s">
        <v>10</v>
      </c>
      <c r="Q1" s="1" t="s">
        <v>14</v>
      </c>
    </row>
    <row r="2" spans="1:18" ht="12.75">
      <c r="A2" t="s">
        <v>2</v>
      </c>
      <c r="B2">
        <v>16</v>
      </c>
      <c r="C2">
        <f>D2/B2</f>
        <v>10.9375</v>
      </c>
      <c r="D2">
        <v>175</v>
      </c>
      <c r="G2" t="s">
        <v>30</v>
      </c>
      <c r="H2">
        <f>(33/12)*(66/12)</f>
        <v>15.125</v>
      </c>
      <c r="I2">
        <v>12</v>
      </c>
      <c r="J2">
        <f>$I$2*$D$2*M2</f>
        <v>6300</v>
      </c>
      <c r="K2" t="s">
        <v>1</v>
      </c>
      <c r="M2">
        <v>3</v>
      </c>
      <c r="N2">
        <v>1950</v>
      </c>
      <c r="O2" s="3">
        <f>M2*N2</f>
        <v>5850</v>
      </c>
      <c r="Q2">
        <v>60</v>
      </c>
      <c r="R2" t="s">
        <v>15</v>
      </c>
    </row>
    <row r="3" spans="1:18" ht="12.75">
      <c r="A3" t="s">
        <v>3</v>
      </c>
      <c r="B3">
        <v>12</v>
      </c>
      <c r="C3">
        <v>40</v>
      </c>
      <c r="D3">
        <f>B3*C3</f>
        <v>480</v>
      </c>
      <c r="E3">
        <v>2.5</v>
      </c>
      <c r="J3">
        <f>E3*$Q$2*I2</f>
        <v>1800</v>
      </c>
      <c r="K3" t="s">
        <v>13</v>
      </c>
      <c r="L3">
        <f>D3/D2</f>
        <v>2.742857142857143</v>
      </c>
      <c r="M3">
        <v>1</v>
      </c>
      <c r="N3">
        <v>649</v>
      </c>
      <c r="O3" s="3">
        <f>M3*N3</f>
        <v>649</v>
      </c>
      <c r="Q3">
        <v>746</v>
      </c>
      <c r="R3" t="s">
        <v>16</v>
      </c>
    </row>
    <row r="4" spans="1:18" ht="12.75">
      <c r="A4" t="s">
        <v>17</v>
      </c>
      <c r="Q4">
        <v>28.32</v>
      </c>
      <c r="R4" t="s">
        <v>24</v>
      </c>
    </row>
    <row r="5" ht="12.75">
      <c r="O5" s="3">
        <f>SUM(O2:O3)</f>
        <v>6499</v>
      </c>
    </row>
    <row r="7" spans="1:15" ht="12.75">
      <c r="A7" t="s">
        <v>31</v>
      </c>
      <c r="G7" t="s">
        <v>37</v>
      </c>
      <c r="H7">
        <f>28.5*48.5</f>
        <v>1382.25</v>
      </c>
      <c r="J7">
        <f>$I$2*$D$2*M7</f>
        <v>191100</v>
      </c>
      <c r="K7" t="s">
        <v>1</v>
      </c>
      <c r="L7">
        <f>H7/$H$2</f>
        <v>91.38842975206612</v>
      </c>
      <c r="M7">
        <f>FLOOR(L7,1)</f>
        <v>91</v>
      </c>
      <c r="N7">
        <v>1950</v>
      </c>
      <c r="O7" s="3">
        <f>M7*N7</f>
        <v>177450</v>
      </c>
    </row>
    <row r="8" spans="1:15" ht="12.75">
      <c r="A8" t="s">
        <v>32</v>
      </c>
      <c r="G8" t="s">
        <v>37</v>
      </c>
      <c r="H8">
        <f>28.5*48.5</f>
        <v>1382.25</v>
      </c>
      <c r="J8">
        <f>$I$2*$D$2*M8</f>
        <v>191100</v>
      </c>
      <c r="K8" t="s">
        <v>1</v>
      </c>
      <c r="L8">
        <f>H8/$H$2</f>
        <v>91.38842975206612</v>
      </c>
      <c r="M8">
        <f>FLOOR(L8,1)</f>
        <v>91</v>
      </c>
      <c r="N8">
        <v>1950</v>
      </c>
      <c r="O8" s="3">
        <f>M8*N8</f>
        <v>177450</v>
      </c>
    </row>
    <row r="9" spans="1:15" ht="12.75">
      <c r="A9" t="s">
        <v>33</v>
      </c>
      <c r="G9" t="s">
        <v>35</v>
      </c>
      <c r="H9">
        <f>12*52</f>
        <v>624</v>
      </c>
      <c r="J9">
        <f>$I$2*$D$2*M9</f>
        <v>86100</v>
      </c>
      <c r="K9" t="s">
        <v>1</v>
      </c>
      <c r="L9">
        <f>H9/$H$2</f>
        <v>41.256198347107436</v>
      </c>
      <c r="M9">
        <f>FLOOR(L9,1)</f>
        <v>41</v>
      </c>
      <c r="N9">
        <v>1950</v>
      </c>
      <c r="O9" s="3">
        <f>M9*N9</f>
        <v>79950</v>
      </c>
    </row>
    <row r="10" spans="1:15" ht="12.75">
      <c r="A10" t="s">
        <v>34</v>
      </c>
      <c r="H10">
        <f>SUM(H7:H9)</f>
        <v>3388.5</v>
      </c>
      <c r="J10">
        <f>$I$2*$D$2*M10</f>
        <v>470400</v>
      </c>
      <c r="K10" t="s">
        <v>1</v>
      </c>
      <c r="L10">
        <f>H10/$H$2</f>
        <v>224.03305785123968</v>
      </c>
      <c r="M10">
        <f>FLOOR(L10,1)</f>
        <v>224</v>
      </c>
      <c r="N10">
        <v>1950</v>
      </c>
      <c r="O10" s="3">
        <f>M10*N10</f>
        <v>436800</v>
      </c>
    </row>
    <row r="12" spans="1:7" ht="12.75">
      <c r="A12" t="s">
        <v>40</v>
      </c>
      <c r="B12" t="s">
        <v>41</v>
      </c>
      <c r="C12" t="s">
        <v>42</v>
      </c>
      <c r="E12" t="s">
        <v>50</v>
      </c>
      <c r="F12" t="s">
        <v>49</v>
      </c>
      <c r="G12" t="s">
        <v>51</v>
      </c>
    </row>
    <row r="13" spans="1:7" ht="12.75">
      <c r="A13" t="s">
        <v>47</v>
      </c>
      <c r="B13">
        <v>1750</v>
      </c>
      <c r="D13">
        <f>B13/1000</f>
        <v>1.75</v>
      </c>
      <c r="E13">
        <f>FLOOR(D13,1)*1000</f>
        <v>1000</v>
      </c>
      <c r="F13">
        <f>B13-E13</f>
        <v>750</v>
      </c>
      <c r="G13">
        <f>(E13*$C$16)+(E13*$C$18)+(F13*$C$15)+(F13*$C$17)</f>
        <v>197.71249999999998</v>
      </c>
    </row>
    <row r="14" spans="1:7" ht="12.75">
      <c r="A14" t="s">
        <v>48</v>
      </c>
      <c r="B14">
        <v>1843</v>
      </c>
      <c r="D14">
        <f>B14/1000</f>
        <v>1.843</v>
      </c>
      <c r="E14">
        <f>FLOOR(D14,1)*1000</f>
        <v>1000</v>
      </c>
      <c r="F14">
        <f>B14-E14</f>
        <v>843</v>
      </c>
      <c r="G14">
        <f>(E14*$C$16)+(E14*$C$18)+(F14*$C$15)+(F14*$C$17)</f>
        <v>207.15665</v>
      </c>
    </row>
    <row r="15" spans="1:3" ht="12.75">
      <c r="A15" t="s">
        <v>43</v>
      </c>
      <c r="C15">
        <v>0.06021</v>
      </c>
    </row>
    <row r="16" spans="1:3" ht="12.75">
      <c r="A16" t="s">
        <v>44</v>
      </c>
      <c r="C16">
        <f>C15+0.01</f>
        <v>0.07021</v>
      </c>
    </row>
    <row r="17" spans="1:3" ht="12.75">
      <c r="A17" t="s">
        <v>45</v>
      </c>
      <c r="C17">
        <f>0.04134</f>
        <v>0.04134</v>
      </c>
    </row>
    <row r="18" spans="1:3" ht="12.75">
      <c r="A18" t="s">
        <v>46</v>
      </c>
      <c r="C18">
        <f>C17+0.01</f>
        <v>0.051340000000000004</v>
      </c>
    </row>
    <row r="20" spans="2:15" s="1" customFormat="1" ht="38.25">
      <c r="B20" s="1" t="s">
        <v>20</v>
      </c>
      <c r="C20" s="1" t="s">
        <v>38</v>
      </c>
      <c r="D20" s="1" t="s">
        <v>39</v>
      </c>
      <c r="E20" s="1" t="s">
        <v>27</v>
      </c>
      <c r="F20" s="1" t="s">
        <v>26</v>
      </c>
      <c r="G20" s="1" t="s">
        <v>4</v>
      </c>
      <c r="H20" s="1" t="s">
        <v>56</v>
      </c>
      <c r="I20" s="1" t="s">
        <v>55</v>
      </c>
      <c r="L20" s="1" t="s">
        <v>59</v>
      </c>
      <c r="O20" s="2"/>
    </row>
    <row r="21" spans="1:18" ht="12.75">
      <c r="A21" t="s">
        <v>19</v>
      </c>
      <c r="B21">
        <v>40</v>
      </c>
      <c r="C21">
        <v>60</v>
      </c>
      <c r="D21">
        <f aca="true" t="shared" si="0" ref="D21:D26">C21/B21</f>
        <v>1.5</v>
      </c>
      <c r="E21">
        <f aca="true" t="shared" si="1" ref="E21:E26">D21*$Q$23</f>
        <v>180300</v>
      </c>
      <c r="F21">
        <f aca="true" t="shared" si="2" ref="F21:F26">E21/$Q$2</f>
        <v>3005</v>
      </c>
      <c r="G21">
        <f aca="true" t="shared" si="3" ref="G21:G26">F21/$Q$25</f>
        <v>261.8510769230769</v>
      </c>
      <c r="H21">
        <f aca="true" t="shared" si="4" ref="H21:H26">$Q$26/B21</f>
        <v>0.35750000000000004</v>
      </c>
      <c r="I21">
        <f aca="true" t="shared" si="5" ref="I21:I26">H21*$Q$28</f>
        <v>1.4300000000000002</v>
      </c>
      <c r="L21">
        <f aca="true" t="shared" si="6" ref="L21:L26">$Q$30*$Q$29*I21</f>
        <v>357.50000000000006</v>
      </c>
      <c r="Q21">
        <v>77000</v>
      </c>
      <c r="R21" t="s">
        <v>21</v>
      </c>
    </row>
    <row r="22" spans="2:18" ht="12.75">
      <c r="B22">
        <v>30</v>
      </c>
      <c r="C22">
        <v>60</v>
      </c>
      <c r="D22">
        <f t="shared" si="0"/>
        <v>2</v>
      </c>
      <c r="E22">
        <f t="shared" si="1"/>
        <v>240400</v>
      </c>
      <c r="F22">
        <f t="shared" si="2"/>
        <v>4006.6666666666665</v>
      </c>
      <c r="G22">
        <f t="shared" si="3"/>
        <v>349.1347692307692</v>
      </c>
      <c r="H22">
        <f t="shared" si="4"/>
        <v>0.4766666666666667</v>
      </c>
      <c r="I22">
        <f t="shared" si="5"/>
        <v>1.9066666666666667</v>
      </c>
      <c r="L22">
        <f t="shared" si="6"/>
        <v>476.6666666666667</v>
      </c>
      <c r="Q22">
        <v>125000</v>
      </c>
      <c r="R22" t="s">
        <v>22</v>
      </c>
    </row>
    <row r="23" spans="2:18" ht="12.75">
      <c r="B23">
        <v>20</v>
      </c>
      <c r="C23">
        <v>60</v>
      </c>
      <c r="D23">
        <f t="shared" si="0"/>
        <v>3</v>
      </c>
      <c r="E23">
        <f t="shared" si="1"/>
        <v>360600</v>
      </c>
      <c r="F23">
        <f t="shared" si="2"/>
        <v>6010</v>
      </c>
      <c r="G23">
        <f t="shared" si="3"/>
        <v>523.7021538461538</v>
      </c>
      <c r="H23">
        <f t="shared" si="4"/>
        <v>0.7150000000000001</v>
      </c>
      <c r="I23">
        <f t="shared" si="5"/>
        <v>2.8600000000000003</v>
      </c>
      <c r="L23">
        <f t="shared" si="6"/>
        <v>715.0000000000001</v>
      </c>
      <c r="Q23">
        <v>120200</v>
      </c>
      <c r="R23" t="s">
        <v>23</v>
      </c>
    </row>
    <row r="24" spans="2:19" s="4" customFormat="1" ht="12.75">
      <c r="B24" s="4">
        <v>15</v>
      </c>
      <c r="C24" s="4">
        <v>60</v>
      </c>
      <c r="D24" s="4">
        <f t="shared" si="0"/>
        <v>4</v>
      </c>
      <c r="E24" s="4">
        <f t="shared" si="1"/>
        <v>480800</v>
      </c>
      <c r="F24" s="4">
        <f t="shared" si="2"/>
        <v>8013.333333333333</v>
      </c>
      <c r="G24" s="4">
        <f t="shared" si="3"/>
        <v>698.2695384615384</v>
      </c>
      <c r="H24" s="4">
        <f t="shared" si="4"/>
        <v>0.9533333333333334</v>
      </c>
      <c r="I24" s="4">
        <f t="shared" si="5"/>
        <v>3.8133333333333335</v>
      </c>
      <c r="L24" s="4">
        <f t="shared" si="6"/>
        <v>953.3333333333334</v>
      </c>
      <c r="O24" s="3"/>
      <c r="Q24" s="5">
        <v>325</v>
      </c>
      <c r="R24" s="5" t="s">
        <v>25</v>
      </c>
      <c r="S24" s="5"/>
    </row>
    <row r="25" spans="2:19" ht="12.75">
      <c r="B25">
        <v>120</v>
      </c>
      <c r="C25">
        <v>20</v>
      </c>
      <c r="D25">
        <f t="shared" si="0"/>
        <v>0.16666666666666666</v>
      </c>
      <c r="E25">
        <f t="shared" si="1"/>
        <v>20033.333333333332</v>
      </c>
      <c r="F25">
        <f t="shared" si="2"/>
        <v>333.88888888888886</v>
      </c>
      <c r="G25">
        <f t="shared" si="3"/>
        <v>29.0945641025641</v>
      </c>
      <c r="H25">
        <f t="shared" si="4"/>
        <v>0.11916666666666667</v>
      </c>
      <c r="I25">
        <f t="shared" si="5"/>
        <v>0.4766666666666667</v>
      </c>
      <c r="L25">
        <f t="shared" si="6"/>
        <v>119.16666666666667</v>
      </c>
      <c r="Q25" s="5">
        <f>Q24/$Q$4</f>
        <v>11.475988700564972</v>
      </c>
      <c r="R25" s="5" t="s">
        <v>28</v>
      </c>
      <c r="S25" s="5"/>
    </row>
    <row r="26" spans="2:18" ht="25.5">
      <c r="B26">
        <v>300</v>
      </c>
      <c r="C26">
        <v>20</v>
      </c>
      <c r="D26">
        <f t="shared" si="0"/>
        <v>0.06666666666666667</v>
      </c>
      <c r="E26">
        <f t="shared" si="1"/>
        <v>8013.333333333333</v>
      </c>
      <c r="F26">
        <f t="shared" si="2"/>
        <v>133.55555555555554</v>
      </c>
      <c r="G26">
        <f t="shared" si="3"/>
        <v>11.637825641025639</v>
      </c>
      <c r="H26">
        <f t="shared" si="4"/>
        <v>0.04766666666666667</v>
      </c>
      <c r="I26">
        <f t="shared" si="5"/>
        <v>0.19066666666666668</v>
      </c>
      <c r="L26">
        <f t="shared" si="6"/>
        <v>47.66666666666667</v>
      </c>
      <c r="Q26">
        <v>14.3</v>
      </c>
      <c r="R26" s="1" t="s">
        <v>52</v>
      </c>
    </row>
    <row r="27" spans="17:18" ht="25.5">
      <c r="Q27">
        <f>Q26*2</f>
        <v>28.6</v>
      </c>
      <c r="R27" s="1" t="s">
        <v>53</v>
      </c>
    </row>
    <row r="28" spans="17:18" ht="12.75">
      <c r="Q28">
        <v>4</v>
      </c>
      <c r="R28" t="s">
        <v>54</v>
      </c>
    </row>
    <row r="29" spans="17:18" ht="25.5">
      <c r="Q29">
        <v>5</v>
      </c>
      <c r="R29" s="1" t="s">
        <v>57</v>
      </c>
    </row>
    <row r="30" spans="17:18" ht="25.5">
      <c r="Q30">
        <v>50</v>
      </c>
      <c r="R30" s="1" t="s">
        <v>58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Gift Horse,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White</dc:creator>
  <cp:keywords/>
  <dc:description/>
  <cp:lastModifiedBy>Kevin White</cp:lastModifiedBy>
  <dcterms:created xsi:type="dcterms:W3CDTF">2008-10-11T10:49:53Z</dcterms:created>
  <dcterms:modified xsi:type="dcterms:W3CDTF">2008-10-23T07:48:08Z</dcterms:modified>
  <cp:category/>
  <cp:version/>
  <cp:contentType/>
  <cp:contentStatus/>
</cp:coreProperties>
</file>